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Gerhard\Dropbox\Ratgeber\"/>
    </mc:Choice>
  </mc:AlternateContent>
  <xr:revisionPtr revIDLastSave="0" documentId="13_ncr:1_{AA21CD7E-AE15-464D-9E28-6825CC96BC25}" xr6:coauthVersionLast="47" xr6:coauthVersionMax="47" xr10:uidLastSave="{00000000-0000-0000-0000-000000000000}"/>
  <bookViews>
    <workbookView xWindow="-108" yWindow="-108" windowWidth="19416" windowHeight="10416" tabRatio="500" xr2:uid="{00000000-000D-0000-FFFF-FFFF00000000}"/>
  </bookViews>
  <sheets>
    <sheet name="Kalkulation" sheetId="1" r:id="rId1"/>
    <sheet name="SV" sheetId="2" r:id="rId2"/>
  </sheets>
  <definedNames>
    <definedName name="_xlnm.Print_Area" localSheetId="0">Kalkulation!$A$1:$F$61</definedName>
    <definedName name="Excel_BuiltIn_Print_Area" localSheetId="0">Kalkulation!$A$1:$F$61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9" i="1" l="1"/>
  <c r="E47" i="1"/>
  <c r="E46" i="1"/>
  <c r="E48" i="1"/>
  <c r="C48" i="1"/>
  <c r="C49" i="1"/>
  <c r="E15" i="1"/>
  <c r="A12" i="1" s="1"/>
  <c r="E36" i="1"/>
  <c r="D37" i="1" s="1"/>
  <c r="E40" i="1" s="1"/>
  <c r="E44" i="1"/>
  <c r="E45" i="1"/>
  <c r="C2" i="2"/>
  <c r="D2" i="2"/>
  <c r="G2" i="2"/>
  <c r="H2" i="2"/>
  <c r="C3" i="2"/>
  <c r="D3" i="2"/>
  <c r="G3" i="2"/>
  <c r="H3" i="2"/>
  <c r="D4" i="2"/>
  <c r="G4" i="2"/>
  <c r="H4" i="2"/>
  <c r="C5" i="2"/>
  <c r="D5" i="2"/>
  <c r="H5" i="2"/>
  <c r="H6" i="2"/>
  <c r="C6" i="2"/>
  <c r="E6" i="2"/>
  <c r="F6" i="2"/>
  <c r="D6" i="2"/>
  <c r="G5" i="2"/>
  <c r="G6" i="2"/>
  <c r="F17" i="1"/>
  <c r="F18" i="1" s="1"/>
  <c r="E26" i="1" l="1"/>
  <c r="E23" i="1"/>
  <c r="E22" i="1"/>
  <c r="F51" i="1" s="1"/>
  <c r="E25" i="1"/>
  <c r="E24" i="1"/>
  <c r="F49" i="1"/>
  <c r="F19" i="1"/>
  <c r="F26" i="1" l="1"/>
  <c r="F28" i="1"/>
  <c r="F41" i="1"/>
  <c r="E52" i="1"/>
  <c r="F57" i="1" s="1"/>
  <c r="F59" i="1" l="1"/>
  <c r="F60" i="1" s="1"/>
  <c r="F6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Gerhard</author>
  </authors>
  <commentList>
    <comment ref="B10" authorId="0" shapeId="0" xr:uid="{00000000-0006-0000-0000-000001000000}">
      <text>
        <r>
          <rPr>
            <b/>
            <sz val="8"/>
            <color indexed="8"/>
            <rFont val="Tahoma"/>
          </rPr>
          <t xml:space="preserve">Wir empfehlen dringend, hier einen Tariflohn einzusetzen und diesen auch mit dem/den Kostenträger/n zu vereinbaren. Dies erspart Ihnen ständige Anpassungsverhandlungen bei Lohnerhöhungen.
</t>
        </r>
      </text>
    </comment>
    <comment ref="F10" authorId="0" shapeId="0" xr:uid="{00000000-0006-0000-0000-000002000000}">
      <text>
        <r>
          <rPr>
            <b/>
            <sz val="8"/>
            <color indexed="8"/>
            <rFont val="Tahoma"/>
          </rPr>
          <t xml:space="preserve">bei täglichem Einsatz im 4-Jahres-Durchschnitt. Bei 5 Tagen in der Woche: 365,25 x 5 : 7 = 260,89 Tage
</t>
        </r>
      </text>
    </comment>
    <comment ref="D14" authorId="0" shapeId="0" xr:uid="{00000000-0006-0000-0000-000003000000}">
      <text>
        <r>
          <rPr>
            <b/>
            <sz val="8"/>
            <color indexed="8"/>
            <rFont val="Tahoma"/>
          </rPr>
          <t>Im Gegensatz zu 100 % bei Arbeit I können hier Auf- oder Abwertungen vorgegeben werden. Meistens sind es Abwertungen für Bereitschaftsstunden. So kann z.B. bei einer 24-Stunden-Assistenz die Nachtbereitschaft je nach Einsatzwahrscheinlichkeit z.B. auf 30 % abgewertet werden.</t>
        </r>
      </text>
    </comment>
    <comment ref="C15" authorId="0" shapeId="0" xr:uid="{00000000-0006-0000-0000-000004000000}">
      <text>
        <r>
          <rPr>
            <b/>
            <sz val="8"/>
            <color indexed="8"/>
            <rFont val="Tahoma"/>
          </rPr>
          <t xml:space="preserve">Das sind die eigentlichen Arbeitsstunden, die durchschnittlich täglich anfallen und voll bezahlt werden sollen.
</t>
        </r>
      </text>
    </comment>
    <comment ref="D15" authorId="0" shapeId="0" xr:uid="{00000000-0006-0000-0000-000005000000}">
      <text>
        <r>
          <rPr>
            <b/>
            <sz val="8"/>
            <color indexed="8"/>
            <rFont val="Tahoma"/>
          </rPr>
          <t xml:space="preserve">Hier sind die durchschnittlichen Stunden einzutragen, in denen Assistenz gebraucht wird, jedoch nicht gearbeitet wird (Bereitschaft).
</t>
        </r>
      </text>
    </comment>
    <comment ref="D18" authorId="0" shapeId="0" xr:uid="{00000000-0006-0000-0000-000006000000}">
      <text>
        <r>
          <rPr>
            <b/>
            <sz val="8"/>
            <color indexed="8"/>
            <rFont val="Tahoma"/>
          </rPr>
          <t>Sollten Sie Urlaubsgeld bezahlen, geben Sie bitte hier einen Prozentsatz ein. Der Betrag wird dann aus dem Monatseinkommen ermittelt.</t>
        </r>
      </text>
    </comment>
    <comment ref="D19" authorId="0" shapeId="0" xr:uid="{00000000-0006-0000-0000-000007000000}">
      <text>
        <r>
          <rPr>
            <b/>
            <sz val="8"/>
            <color indexed="8"/>
            <rFont val="Tahoma"/>
          </rPr>
          <t xml:space="preserve">Sollten Sie Weihnachtsgeld bezahlen, geben Sie bitte hier einen Prozentsatz ein. Der Betrag wird dann aus dem Monatseinkommen ermittelt.
</t>
        </r>
      </text>
    </comment>
    <comment ref="D22" authorId="0" shapeId="0" xr:uid="{00000000-0006-0000-0000-000008000000}">
      <text>
        <r>
          <rPr>
            <b/>
            <sz val="8"/>
            <color indexed="8"/>
            <rFont val="Tahoma"/>
          </rPr>
          <t xml:space="preserve">Bei dieser Stundenzahl handelt es sich um eine kalkulatorische Größe. Es lässt sich selbstverständlich nicht vorhersagen, ob und in welchem Umfang Ihre Assistenz arbeitsunfähig krank wird. Hiermit soll lediglich erreicht werden, dass diese Position nicht vergessen wird. Sie können damit Ihr Risiko auch kalkulieren, indem Sie zwischen 0 und beispielsweise 100 Tagen wechseln und sich die jeweiligen Ergebnisse unten anschauen.
Für die Ermittlung der Höhe eines Persönlichen Budgets wird empfohlen, diesen Wert entweder sehr hoch oder mit 0 anzusetzen.
Wenn der Leistungsträger in die Zielvereinbarung aufnehmen will, dass damit alle Aufwendungen aus den Assistenzverhältnissen abgegolten sind, kann der Wert nicht hoch genug sein (mindestens 50 Tage). Manche Leistungsträger sind auch der Ansicht, dass die Entgeltfortzahlung alleiniges Risiko des Arbietgebers sind. Da wir jedoch nur Betriebe (und keine gewinnorientierte Unternehmen) sind, können wir auch keine Risiken tragen. 
Wird dagegen fairerweise vereinbart, dass entstehende Kosten der Entgeltfortzahlung ausserhalb des Budgets "spitz", das heißt, mit den tatsächlichen Kosten (Brutto + AG-Anteil - Erstattung der Krankenkasse) der Entgeltfortzahlung abgewickelt werden, sind hier 0 einzutragen.
</t>
        </r>
      </text>
    </comment>
    <comment ref="D23" authorId="0" shapeId="0" xr:uid="{00000000-0006-0000-0000-000009000000}">
      <text>
        <r>
          <rPr>
            <b/>
            <sz val="8"/>
            <color indexed="8"/>
            <rFont val="Tahoma"/>
          </rPr>
          <t xml:space="preserve">Sofern Sie neue Assistentinnen und Assistenten von den Kolleginnen und Kollegen einarbeiten lassen, können Ihnen Mehrkosten entstehen. Es steht Ihnen jedoch auch frei, diese Einarbeitszeiten geringer oder gar nicht zu bezahlen. Sie können also selbst entscheiden, ob und wie viel Tage Sie hier eintragen.
</t>
        </r>
      </text>
    </comment>
    <comment ref="D24" authorId="0" shapeId="0" xr:uid="{00000000-0006-0000-0000-00000A000000}">
      <text>
        <r>
          <rPr>
            <b/>
            <sz val="8"/>
            <color indexed="8"/>
            <rFont val="Tahoma"/>
          </rPr>
          <t>Sofern Weiterbildungen erforderlich sind (z.B. im Bereich der Beatmung), sind hier die Anzahl der Tage einzugeben.</t>
        </r>
      </text>
    </comment>
    <comment ref="D25" authorId="0" shapeId="0" xr:uid="{00000000-0006-0000-0000-00000B000000}">
      <text>
        <r>
          <rPr>
            <sz val="8"/>
            <color indexed="8"/>
            <rFont val="Tahoma"/>
          </rPr>
          <t xml:space="preserve">Gearbeitete Feiertage werden durch bezahlte Freizeit an anderen Tagen ausgeglichen. Zuschläge für gearbeitete Feiertage sind hierin nicht enthalten. Eingestellt wurden die maximal möglichen Feiertage (einschließlich Oster- und Pfingstsonntag).
</t>
        </r>
      </text>
    </comment>
    <comment ref="D26" authorId="0" shapeId="0" xr:uid="{00000000-0006-0000-0000-00000C000000}">
      <text>
        <r>
          <rPr>
            <b/>
            <sz val="8"/>
            <color indexed="8"/>
            <rFont val="Tahoma"/>
          </rPr>
          <t xml:space="preserve">Sie müssen mindestens den gesetzlichen Urlaubsanspruch gewäh-ren. Das sind vier Wochen. Benötigen Sie an 7 Tagen in der Woche Assistenz, müssen Sie somit 28 Urlaubstage bezahlen. Für die Kalkulation ist es unerheblich, wie viele Assistenten sich diesen Anspruch teilen. Hinweise zur Berechnung finden Sie unter Tipps für Arbeitgeber auf der ForseA-Homepage.
</t>
        </r>
      </text>
    </comment>
    <comment ref="E32" authorId="0" shapeId="0" xr:uid="{00000000-0006-0000-0000-00000D000000}">
      <text>
        <r>
          <rPr>
            <b/>
            <sz val="8"/>
            <color indexed="8"/>
            <rFont val="Tahoma"/>
          </rPr>
          <t>Bitte beachten Sie, dass dieser Zusatzbeitrag von Krankenkasse zu Krankenkasse stark abweichen kann. Dieser sollten jeweils aktuell ermittelt werden. Auskunft erteilen die Krankenkassen bzw. Können im Internet abgerufen werden.</t>
        </r>
      </text>
    </comment>
    <comment ref="E37" authorId="1" shapeId="0" xr:uid="{54E5118F-8F2B-43D4-9A88-95DDD35E5F81}">
      <text>
        <r>
          <rPr>
            <b/>
            <sz val="9"/>
            <color indexed="81"/>
            <rFont val="Segoe UI"/>
            <charset val="1"/>
          </rPr>
          <t>Gerhard:</t>
        </r>
        <r>
          <rPr>
            <sz val="9"/>
            <color indexed="81"/>
            <rFont val="Segoe UI"/>
            <charset val="1"/>
          </rPr>
          <t xml:space="preserve">
Die Obergrenze für die Gleitzone wurde ab 2023 auf 2000 € angehoben. Dort beträgt der Arbeitgeberanteil bis zu 28%.</t>
        </r>
      </text>
    </comment>
    <comment ref="E38" authorId="0" shapeId="0" xr:uid="{00000000-0006-0000-0000-00000E000000}">
      <text>
        <r>
          <rPr>
            <b/>
            <sz val="8"/>
            <color indexed="8"/>
            <rFont val="Tahoma"/>
          </rPr>
          <t xml:space="preserve">Diese sollten jeweils aktuell eingestellt sein. Auskunft erteilen die Krankenkassen. Bei den Umlangsätzen U1 und U2 empfiehlt es sich, die einer teuren Krankenkasse einzustellen, da Sie im voraus nie wissen, welche Krankenkassen Sie für Ihre Assistentinnen und Assistenten bedienen müssen.
</t>
        </r>
      </text>
    </comment>
    <comment ref="E39" authorId="0" shapeId="0" xr:uid="{00000000-0006-0000-0000-00000F000000}">
      <text>
        <r>
          <rPr>
            <b/>
            <sz val="8"/>
            <color indexed="8"/>
            <rFont val="Tahoma"/>
          </rPr>
          <t xml:space="preserve">Diese sollten jeweils aktuell eingestellt sein. Auskunft erteilen die Krankenkassen. Bei den Umlangsätzen U1 und U2 empfiehlt es sich, die einer teuren Krankenkasse einzustellen, da Sie im voraus nie wissen, welche Krankenkassen Sie für Ihre Assistentinnen und Assistenten bedienen müssen.
</t>
        </r>
        <r>
          <rPr>
            <sz val="8"/>
            <color indexed="8"/>
            <rFont val="Tahoma"/>
          </rPr>
          <t xml:space="preserve"> </t>
        </r>
      </text>
    </comment>
    <comment ref="C44" authorId="0" shapeId="0" xr:uid="{00000000-0006-0000-0000-000010000000}">
      <text>
        <r>
          <rPr>
            <b/>
            <sz val="9"/>
            <color indexed="8"/>
            <rFont val="Tahoma"/>
            <family val="2"/>
          </rPr>
          <t>Nachtarbeit ist die Zeit zwischen 23:00 Uhr und 6:00 Uhr. Somit dürfen hier maximal 7 Stunden stehen. Sollen keine Nachtzuschläge bezahlt werden, ist unbedingt eine Null einzutragen! Wir gehen davon aus, dass in der Nacht überwiegend oder ausschließlich "Arbeit II" anfällt, deshalb hier zunächst keine Eintragung.</t>
        </r>
      </text>
    </comment>
    <comment ref="C45" authorId="0" shapeId="0" xr:uid="{00000000-0006-0000-0000-000011000000}">
      <text>
        <r>
          <rPr>
            <b/>
            <sz val="9"/>
            <color indexed="8"/>
            <rFont val="Tahoma"/>
            <family val="2"/>
          </rPr>
          <t>Nachtarbeit ist die Zeit zwischen 23:00 Uhr und 6:00 Uhr. Somit dürfen hier maximal 7 Stunden stehen. Sollen keine Nachtzuschläge bezahlt werden, ist unbedingt eine Null einzutragen! Wir gehen davon aus, dass in der Nacht überwiegend oder ausschließlich "Arbeit II" anfällt, deshalb hier zunächst die volle Stundenzahl-Eintragung.</t>
        </r>
      </text>
    </comment>
    <comment ref="C46" authorId="0" shapeId="0" xr:uid="{9D184A3C-5A85-40EF-8B88-9EB2EE0BFB26}">
      <text>
        <r>
          <rPr>
            <b/>
            <sz val="9"/>
            <color indexed="8"/>
            <rFont val="Tahoma"/>
            <family val="2"/>
          </rPr>
          <t>Die tägliche Arbeitszeit Arbeit I an Sonntagen wird hier vorgegeben. Sollten keine Sonntagszuschläge bezahlt werden, ist unbedingt eine Null einzutragen!</t>
        </r>
      </text>
    </comment>
    <comment ref="C47" authorId="0" shapeId="0" xr:uid="{E6A40C06-F8C1-4F6E-A74C-0592DAB13E66}">
      <text>
        <r>
          <rPr>
            <b/>
            <sz val="9"/>
            <color indexed="8"/>
            <rFont val="Tahoma"/>
            <family val="2"/>
          </rPr>
          <t>Die tägliche Arbeitszeit Arbeit II an Sonntagen wird hier vorgegeben. Sollten keine Sonntagszuschläge bezahlt werden, ist unbedingt eine Null einzutragen!</t>
        </r>
      </text>
    </comment>
    <comment ref="C48" authorId="0" shapeId="0" xr:uid="{00000000-0006-0000-0000-000012000000}">
      <text>
        <r>
          <rPr>
            <b/>
            <sz val="9"/>
            <color indexed="8"/>
            <rFont val="Tahoma"/>
            <family val="2"/>
          </rPr>
          <t>Die tägliche Arbeitszeit Arbeit I an Sonntagen wird hier vorgegeben. Sollten keine Sonntagszuschläge bezahlt werden, ist unbedingt eine Null einzutragen!</t>
        </r>
      </text>
    </comment>
    <comment ref="C49" authorId="0" shapeId="0" xr:uid="{00000000-0006-0000-0000-000013000000}">
      <text>
        <r>
          <rPr>
            <b/>
            <sz val="9"/>
            <color indexed="8"/>
            <rFont val="Tahoma"/>
            <family val="2"/>
          </rPr>
          <t>Die tägliche Arbeitszeit Arbeit II an Sonntagen wird hier vorgegeben. Sollten keine Sonntagszuschläge bezahlt werden, ist unbedingt eine Null einzutragen!</t>
        </r>
      </text>
    </comment>
    <comment ref="E51" authorId="0" shapeId="0" xr:uid="{00000000-0006-0000-0000-000014000000}">
      <text>
        <r>
          <rPr>
            <sz val="8"/>
            <color indexed="8"/>
            <rFont val="Tahoma"/>
          </rPr>
          <t xml:space="preserve">Die Prozentzahl ist abhängig vom Angebot der jeweiligen Krankenkasse Ihrer Assistenten
</t>
        </r>
      </text>
    </comment>
    <comment ref="F51" authorId="1" shapeId="0" xr:uid="{00000000-0006-0000-0000-000015000000}">
      <text>
        <r>
          <rPr>
            <sz val="7"/>
            <color indexed="81"/>
            <rFont val="Segoe UI"/>
            <family val="2"/>
          </rPr>
          <t>Im Rahmen der Erstattung U1 der Krankenkasse Ihrer Assistenzperson erhalten Sie einen vereinbarten Prozentbetrag der Kosten aus der Zelle E22 erstattet, da Sie KleinarbeitgeberIn sind. Das reduziert die Kosten natürlich und damit auch das Budget.</t>
        </r>
      </text>
    </comment>
    <comment ref="E52" authorId="0" shapeId="0" xr:uid="{00000000-0006-0000-0000-000016000000}">
      <text>
        <r>
          <rPr>
            <b/>
            <sz val="8"/>
            <color indexed="8"/>
            <rFont val="Tahoma"/>
          </rPr>
          <t>Die Unfallkasse Baden-Württemberg beispielsweise kostet im Jahr 2023 je 1000 € Jahres-Lohnsumme 13,77 €. Die Regelung in Ihrem Bundesland entnehmen Sie bitte der jeweiligen Homepage (Liste im Ratgeber)</t>
        </r>
      </text>
    </comment>
    <comment ref="E53" authorId="0" shapeId="0" xr:uid="{00000000-0006-0000-0000-000017000000}">
      <text>
        <r>
          <rPr>
            <b/>
            <sz val="8"/>
            <color indexed="8"/>
            <rFont val="Tahoma"/>
          </rPr>
          <t>Ausgleich für die Bereitstellung des zusätzlichen Unterkunftsraumes für die Assistenz. Im Zweifelsfall empfehlen wir den Sachbezugswert für freie Unterkunft (2021 237,00 € monatlich).</t>
        </r>
      </text>
    </comment>
    <comment ref="E54" authorId="0" shapeId="0" xr:uid="{00000000-0006-0000-0000-000018000000}">
      <text>
        <r>
          <rPr>
            <b/>
            <sz val="8"/>
            <color indexed="8"/>
            <rFont val="Tahoma"/>
            <family val="2"/>
          </rPr>
          <t>Mit diesem Betrag werden die Kosten für Stellenanzeigen, Papier, Computer, Druckertinte, Telefon, Porto etc. abgedeckt.</t>
        </r>
      </text>
    </comment>
    <comment ref="E55" authorId="0" shapeId="0" xr:uid="{00000000-0006-0000-0000-000019000000}">
      <text>
        <r>
          <rPr>
            <b/>
            <sz val="8"/>
            <color indexed="8"/>
            <rFont val="Tahoma"/>
          </rPr>
          <t xml:space="preserve">Ein Steuerberater kostet je einzelner Lohnabrechnung je Assistenzperson derzeit zwischen 10 und 20 Euro. Hinzu kommen Pauschalen für die Neuanlage Ihres Betriebes sowie für Ein- und Austritte. Es können also schon größere Beträge zusammenkommen. Sofern Sie eine kaufmännische Ader haben und mit dem PC und Internet zurechtkommen, gibt es für ForseA-Mitglieder auch die Möglichkeit, für 10 Euro im Jahr eine Gruppenlizenz für ein Lohnabrechnungsprogramm und für weitere 10 Euro ein Handbuch hierzu zu erwerben.
</t>
        </r>
      </text>
    </comment>
    <comment ref="E56" authorId="0" shapeId="0" xr:uid="{00000000-0006-0000-0000-00001A000000}">
      <text>
        <r>
          <rPr>
            <b/>
            <sz val="9"/>
            <color indexed="8"/>
            <rFont val="Tahoma"/>
            <charset val="1"/>
          </rPr>
          <t xml:space="preserve">Die Regelung in § 78 Abs. 4 SGB IX soll an die Verordnung nach § 60 des Zwölften Buches Sozialgesetzbuch (Eingliederungshilfe-Verordnung) anknüpfen.
Die klaren Regelungen des alten § 22 EingliederungshilfeVO sind jedoch in der neuen Norm nicht so klarstellend formuliert und könnten ggf. nanchen Streit mit den Kostenträgern mit sich bringen.
Zur Orientierungs- und Argumentationshilfe daher die alte Regelung nochmals im Wortlaut:
§ 22 Kosten der Begleitperson
</t>
        </r>
        <r>
          <rPr>
            <sz val="9"/>
            <color indexed="8"/>
            <rFont val="Tahoma"/>
            <family val="2"/>
          </rPr>
          <t xml:space="preserve">Erfordern die Maßnahmen der Eingliederungshilfe die Begleitung des behinderten Menschen, so gehören zu seinem Bedarf auch
1. die notwendigen Fahrtkosten und die sonstigen mit der Fahrt verbundenen notwendigen Auslagen der Begleitperson,
2. weitere Kosten der Begleitperson, soweit sie nach den Besonderheiten des Einzelfalles notwendig sind.
</t>
        </r>
        <r>
          <rPr>
            <b/>
            <sz val="9"/>
            <color indexed="8"/>
            <rFont val="Tahoma"/>
            <charset val="1"/>
          </rPr>
          <t xml:space="preserve">
§ 23 Eingliederungsmaßnahmen im Ausland
</t>
        </r>
        <r>
          <rPr>
            <sz val="9"/>
            <color indexed="8"/>
            <rFont val="Tahoma"/>
            <family val="2"/>
          </rPr>
          <t>Maßnahmen der Eingliederungshilfe für behinderte Menschen können auch im Ausland durchgeführt werden, wenn dies im Interesse der Eingliederung des behinderten Menschen geboten ist, die Dauer der Eingliederungsmaßnahmen durch den Auslandsaufenthalt nicht wesentlich verlängert wird und keine unvertretbaren Mehrkosten entstehen.</t>
        </r>
      </text>
    </comment>
    <comment ref="E57" authorId="0" shapeId="0" xr:uid="{00000000-0006-0000-0000-00001B000000}">
      <text>
        <r>
          <rPr>
            <sz val="8"/>
            <color indexed="8"/>
            <rFont val="Tahoma"/>
          </rPr>
          <t>Kosten für Beratung und Unterstützung  nach § 29 SGB IX
§ 29 Persönliches Budget
(2) Satz 6: 
Persönliche Budgets werden auf der Grundlage der nach Kapitel 4 getroffenen Feststellungen so bemessen, dass der individuell festgestellte Bedarf gedeckt wird und die erforderliche Beratung und Unterstützung erfolgen kann.</t>
        </r>
      </text>
    </comment>
  </commentList>
</comments>
</file>

<file path=xl/sharedStrings.xml><?xml version="1.0" encoding="utf-8"?>
<sst xmlns="http://schemas.openxmlformats.org/spreadsheetml/2006/main" count="88" uniqueCount="73">
  <si>
    <r>
      <rPr>
        <b/>
        <sz val="12"/>
        <rFont val="Arial"/>
      </rPr>
      <t xml:space="preserve">Berechnung der </t>
    </r>
    <r>
      <rPr>
        <b/>
        <u/>
        <sz val="12"/>
        <rFont val="Arial"/>
        <family val="2"/>
      </rPr>
      <t>durchschnittlichen</t>
    </r>
    <r>
      <rPr>
        <b/>
        <sz val="12"/>
        <rFont val="Arial"/>
      </rPr>
      <t xml:space="preserve"> Lohnkosten</t>
    </r>
  </si>
  <si>
    <t>Grundlage sind die untenstehenden Parameter, die zum Teil veränderlich sind. So entspricht</t>
  </si>
  <si>
    <t>Felder den individuellen Bedarfen oder Vorschriften (z.B. beitragsrechtlichen) entsprechend</t>
  </si>
  <si>
    <t xml:space="preserve">anzupassen. Entgelttabelle: </t>
  </si>
  <si>
    <t>http://forsea.de/content-166-tarifloehne.html</t>
  </si>
  <si>
    <t>Bitte beachten Sie auch die eingeblendeten Kommentare zu den gelb unterlegten Feldern!</t>
  </si>
  <si>
    <t>Stundensatz:</t>
  </si>
  <si>
    <t>Anzahl Tage:</t>
  </si>
  <si>
    <t>Stunden</t>
  </si>
  <si>
    <t>Kosten</t>
  </si>
  <si>
    <t>Arbeit I</t>
  </si>
  <si>
    <t>Arbeit II</t>
  </si>
  <si>
    <t>je Arbeitstag</t>
  </si>
  <si>
    <t>Bruttoverdienst im Jahr</t>
  </si>
  <si>
    <t>Einmalbezüge</t>
  </si>
  <si>
    <t>% Urlaubsgeld</t>
  </si>
  <si>
    <t>% Weihnachtsgeld</t>
  </si>
  <si>
    <t>Ursache</t>
  </si>
  <si>
    <t>Tage</t>
  </si>
  <si>
    <t>€</t>
  </si>
  <si>
    <t xml:space="preserve">kalk. Pauschalen für </t>
  </si>
  <si>
    <t>Krankheit (kalk.)</t>
  </si>
  <si>
    <t>Einarbeitung</t>
  </si>
  <si>
    <t>Weiterbildung</t>
  </si>
  <si>
    <t>Feiertage</t>
  </si>
  <si>
    <t>Urlaub</t>
  </si>
  <si>
    <t>Bruttolohnkosten</t>
  </si>
  <si>
    <t>Arbeitgeberanteile:</t>
  </si>
  <si>
    <t>Art</t>
  </si>
  <si>
    <t>Beitrag in %</t>
  </si>
  <si>
    <t>Krankenversicherung</t>
  </si>
  <si>
    <t>KV-Zusatzbeitrag</t>
  </si>
  <si>
    <t>Pflegeversicherung</t>
  </si>
  <si>
    <t>Rentenversicherung</t>
  </si>
  <si>
    <t>Arbeitslosenversicherung</t>
  </si>
  <si>
    <t>Summe</t>
  </si>
  <si>
    <t>Arbeitgeberanteil</t>
  </si>
  <si>
    <t xml:space="preserve">Umlage </t>
  </si>
  <si>
    <t>U1</t>
  </si>
  <si>
    <t>U2</t>
  </si>
  <si>
    <t>Arbeitgeberanteil in %</t>
  </si>
  <si>
    <t>Arbeitgeberanteil in €</t>
  </si>
  <si>
    <t>Steuer- und sozialversicherungsfreie Zuschläge</t>
  </si>
  <si>
    <t>Zuschlag</t>
  </si>
  <si>
    <t>Betrag</t>
  </si>
  <si>
    <t>Nacht</t>
  </si>
  <si>
    <t>Sonntag</t>
  </si>
  <si>
    <r>
      <rPr>
        <sz val="10"/>
        <rFont val="Arial"/>
      </rPr>
      <t xml:space="preserve">Gesetzliche Unfallversicherung </t>
    </r>
    <r>
      <rPr>
        <i/>
        <sz val="8"/>
        <rFont val="Arial"/>
      </rPr>
      <t>(Unfallkasse)</t>
    </r>
  </si>
  <si>
    <t>ca.</t>
  </si>
  <si>
    <r>
      <rPr>
        <sz val="10"/>
        <rFont val="Arial"/>
      </rPr>
      <t xml:space="preserve">Regiekosten </t>
    </r>
    <r>
      <rPr>
        <i/>
        <sz val="8"/>
        <rFont val="Arial"/>
      </rPr>
      <t>(pauschaliert ohne Nachweise)</t>
    </r>
  </si>
  <si>
    <r>
      <rPr>
        <sz val="10"/>
        <rFont val="Arial"/>
      </rPr>
      <t xml:space="preserve">Kosten für Lohnabrechnung </t>
    </r>
    <r>
      <rPr>
        <i/>
        <sz val="8"/>
        <rFont val="Arial"/>
      </rPr>
      <t>(z. B. Steuerberater)</t>
    </r>
  </si>
  <si>
    <t>Beratung und Unterstützung</t>
  </si>
  <si>
    <t>Gesamtkosten</t>
  </si>
  <si>
    <t>im Jahr</t>
  </si>
  <si>
    <t>umgerechnet auf den Monat</t>
  </si>
  <si>
    <t>umgerechnet auf die Stunde</t>
  </si>
  <si>
    <t>Gesamt %</t>
  </si>
  <si>
    <t>AN %</t>
  </si>
  <si>
    <t>AG %</t>
  </si>
  <si>
    <t>Brutto</t>
  </si>
  <si>
    <t>AN</t>
  </si>
  <si>
    <t>AG</t>
  </si>
  <si>
    <t>KV</t>
  </si>
  <si>
    <t>PV</t>
  </si>
  <si>
    <t>RV</t>
  </si>
  <si>
    <t>AV</t>
  </si>
  <si>
    <t>./.Erstattung der fiktiven Lohnfortzahlungskosten</t>
  </si>
  <si>
    <r>
      <t xml:space="preserve">Kosten der Unterkunft für die Assistenzkaft
</t>
    </r>
    <r>
      <rPr>
        <i/>
        <sz val="7"/>
        <rFont val="Arial"/>
      </rPr>
      <t>(§ 78 Abs. 6 SGB IX i. V. m. §§ 1, 3, 18 Arbeitsschutzgesetz [ArbSchG], § 6 Arbeitsstättenverordnung [ArbStättV] und § 2 Abs. 2 Sozialversicherungsentgeltverordnung [SvEV])</t>
    </r>
  </si>
  <si>
    <r>
      <t xml:space="preserve">Aufwendungen der oder für die Begleitperson </t>
    </r>
    <r>
      <rPr>
        <i/>
        <sz val="8"/>
        <rFont val="Arial"/>
        <family val="2"/>
      </rPr>
      <t>(§ 78 Abs. 4 i. V. m. § 78 Abs. 2 Nr. 1 SGB IX)</t>
    </r>
  </si>
  <si>
    <t>z. B. der Stundensatz dem TVÖD EG P6 Stufe 2 (West). Insgesamt sind die gelb unterlegten</t>
  </si>
  <si>
    <t xml:space="preserve"> (O:15,15•W:15,74•BW:15,54)</t>
  </si>
  <si>
    <r>
      <t>Version</t>
    </r>
    <r>
      <rPr>
        <b/>
        <sz val="10"/>
        <rFont val="Arial"/>
        <family val="2"/>
      </rPr>
      <t xml:space="preserve"> 01.07.2023</t>
    </r>
  </si>
  <si>
    <t>Feiertag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</si>
</sst>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 #,##0.00\ [$€]_-;_-* \-??\ [$€]_-;_-@_-"/>
    <numFmt numFmtId="165" formatCode="_-* #,##0.00_ \€_-;\-* #,##0.00_ \€_-;_-* \-??_ \€_-;_-@_-"/>
    <numFmt numFmtId="166" formatCode="_-* #,##0.00&quot; DM&quot;_-;\-* #,##0.00&quot; DM&quot;_-;_-* \-??&quot; DM&quot;_-;_-@_-"/>
    <numFmt numFmtId="167" formatCode="0\ %"/>
    <numFmt numFmtId="168" formatCode="_-* #,##0.00\ _€_-;\-* #,##0.00\ _€_-;_-* \-??\ _€_-;_-@_-"/>
    <numFmt numFmtId="169" formatCode="_-* #,##0.00\ [$€-40A]_-;\-* #,##0.00\ [$€-40A]_-;_-* \-??\ [$€-40A]_-;_-@_-"/>
    <numFmt numFmtId="170" formatCode="0.000"/>
    <numFmt numFmtId="171" formatCode="_-* #,##0.000\ _€_-;\-* #,##0.000\ _€_-;_-* \-???\ _€_-;_-@_-"/>
    <numFmt numFmtId="172" formatCode="#,##0.00&quot; €&quot;;\-#,##0.00&quot; €&quot;"/>
    <numFmt numFmtId="173" formatCode="0.00\ %"/>
    <numFmt numFmtId="174" formatCode="_-[$€-462]\ * #,##0.00_-;_-[$€-462]\ * #,##0.00\-;_-[$€-462]\ * &quot;-&quot;??_-;_-@_-"/>
  </numFmts>
  <fonts count="27" x14ac:knownFonts="1">
    <font>
      <sz val="10"/>
      <name val="Arial"/>
    </font>
    <font>
      <b/>
      <sz val="12"/>
      <name val="Arial"/>
    </font>
    <font>
      <b/>
      <u/>
      <sz val="12"/>
      <name val="Arial"/>
      <family val="2"/>
    </font>
    <font>
      <b/>
      <sz val="9"/>
      <name val="Arial"/>
      <family val="2"/>
    </font>
    <font>
      <b/>
      <sz val="10"/>
      <name val="Arial"/>
      <family val="2"/>
    </font>
    <font>
      <sz val="12"/>
      <name val="Arial"/>
      <family val="2"/>
    </font>
    <font>
      <sz val="10"/>
      <name val="Arial"/>
      <family val="2"/>
    </font>
    <font>
      <sz val="12"/>
      <name val="Arial"/>
    </font>
    <font>
      <u/>
      <sz val="10"/>
      <color indexed="12"/>
      <name val="Arial"/>
      <family val="2"/>
    </font>
    <font>
      <u/>
      <sz val="10"/>
      <color indexed="12"/>
      <name val="Arial"/>
    </font>
    <font>
      <sz val="9"/>
      <name val="Arial"/>
      <family val="2"/>
    </font>
    <font>
      <sz val="8"/>
      <name val="Arial"/>
      <family val="2"/>
    </font>
    <font>
      <b/>
      <sz val="11"/>
      <color indexed="10"/>
      <name val="Arial"/>
      <family val="2"/>
    </font>
    <font>
      <b/>
      <sz val="10"/>
      <color indexed="10"/>
      <name val="Arial"/>
      <family val="2"/>
    </font>
    <font>
      <i/>
      <sz val="8"/>
      <name val="Arial"/>
    </font>
    <font>
      <i/>
      <sz val="7"/>
      <name val="Arial"/>
    </font>
    <font>
      <i/>
      <sz val="8"/>
      <name val="Arial"/>
      <family val="2"/>
    </font>
    <font>
      <b/>
      <sz val="8"/>
      <color indexed="8"/>
      <name val="Tahoma"/>
    </font>
    <font>
      <b/>
      <sz val="9"/>
      <color indexed="8"/>
      <name val="Tahoma"/>
      <family val="2"/>
    </font>
    <font>
      <sz val="8"/>
      <color indexed="8"/>
      <name val="Tahoma"/>
    </font>
    <font>
      <b/>
      <sz val="8"/>
      <color indexed="8"/>
      <name val="Tahoma"/>
      <family val="2"/>
    </font>
    <font>
      <b/>
      <sz val="9"/>
      <color indexed="8"/>
      <name val="Tahoma"/>
      <charset val="1"/>
    </font>
    <font>
      <sz val="9"/>
      <color indexed="8"/>
      <name val="Tahoma"/>
      <family val="2"/>
    </font>
    <font>
      <sz val="10"/>
      <name val="Arial"/>
    </font>
    <font>
      <sz val="7"/>
      <color indexed="81"/>
      <name val="Segoe UI"/>
      <family val="2"/>
    </font>
    <font>
      <sz val="9"/>
      <color indexed="81"/>
      <name val="Segoe UI"/>
      <charset val="1"/>
    </font>
    <font>
      <b/>
      <sz val="9"/>
      <color indexed="81"/>
      <name val="Segoe UI"/>
      <charset val="1"/>
    </font>
  </fonts>
  <fills count="6">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rgb="FFFFFF00"/>
        <bgColor indexed="26"/>
      </patternFill>
    </fill>
    <fill>
      <patternFill patternType="solid">
        <fgColor rgb="FFFFFF00"/>
        <bgColor indexed="64"/>
      </patternFill>
    </fill>
  </fills>
  <borders count="20">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medium">
        <color indexed="64"/>
      </left>
      <right style="medium">
        <color indexed="64"/>
      </right>
      <top style="medium">
        <color indexed="8"/>
      </top>
      <bottom style="medium">
        <color indexed="64"/>
      </bottom>
      <diagonal/>
    </border>
  </borders>
  <cellStyleXfs count="5">
    <xf numFmtId="0" fontId="0" fillId="0" borderId="0"/>
    <xf numFmtId="164" fontId="23" fillId="0" borderId="0" applyFill="0" applyBorder="0" applyAlignment="0" applyProtection="0"/>
    <xf numFmtId="0" fontId="9" fillId="0" borderId="0" applyNumberFormat="0" applyFill="0" applyBorder="0" applyAlignment="0" applyProtection="0"/>
    <xf numFmtId="167" fontId="23" fillId="0" borderId="0" applyFill="0" applyBorder="0" applyAlignment="0" applyProtection="0"/>
    <xf numFmtId="166" fontId="23" fillId="0" borderId="0" applyFill="0" applyBorder="0" applyAlignment="0" applyProtection="0"/>
  </cellStyleXfs>
  <cellXfs count="99">
    <xf numFmtId="0" fontId="0" fillId="0" borderId="0" xfId="0"/>
    <xf numFmtId="0" fontId="1" fillId="0" borderId="1" xfId="0" applyFont="1" applyBorder="1"/>
    <xf numFmtId="0" fontId="1" fillId="0" borderId="2" xfId="0" applyFont="1" applyBorder="1" applyAlignment="1">
      <alignment horizontal="center" wrapText="1"/>
    </xf>
    <xf numFmtId="0" fontId="3" fillId="0" borderId="3" xfId="0" applyFont="1" applyBorder="1" applyAlignment="1">
      <alignment horizontal="right" wrapText="1"/>
    </xf>
    <xf numFmtId="0" fontId="5" fillId="0" borderId="0" xfId="0" applyFont="1" applyAlignment="1">
      <alignment wrapText="1"/>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5" fillId="0" borderId="0" xfId="0" applyFont="1"/>
    <xf numFmtId="0" fontId="6" fillId="0" borderId="4" xfId="0" applyFont="1" applyBorder="1"/>
    <xf numFmtId="0" fontId="0" fillId="0" borderId="4" xfId="0" applyBorder="1"/>
    <xf numFmtId="0" fontId="7" fillId="0" borderId="0" xfId="0" applyFont="1" applyAlignment="1">
      <alignment horizontal="center"/>
    </xf>
    <xf numFmtId="0" fontId="8" fillId="0" borderId="0" xfId="2" applyNumberFormat="1" applyFont="1" applyFill="1" applyBorder="1" applyAlignment="1" applyProtection="1">
      <alignment horizontal="left"/>
      <protection locked="0"/>
    </xf>
    <xf numFmtId="0" fontId="4" fillId="0" borderId="4" xfId="0" applyFont="1" applyBorder="1"/>
    <xf numFmtId="2" fontId="10" fillId="0" borderId="0" xfId="0" applyNumberFormat="1" applyFont="1"/>
    <xf numFmtId="0" fontId="0" fillId="0" borderId="5" xfId="0" applyBorder="1"/>
    <xf numFmtId="0" fontId="0" fillId="0" borderId="6" xfId="0" applyBorder="1"/>
    <xf numFmtId="165" fontId="0" fillId="2" borderId="7" xfId="0" applyNumberFormat="1" applyFill="1" applyBorder="1" applyProtection="1">
      <protection locked="0"/>
    </xf>
    <xf numFmtId="2" fontId="0" fillId="0" borderId="6" xfId="0" applyNumberFormat="1" applyBorder="1" applyAlignment="1">
      <alignment horizontal="right"/>
    </xf>
    <xf numFmtId="2" fontId="0" fillId="2" borderId="7" xfId="0" applyNumberFormat="1" applyFill="1" applyBorder="1" applyAlignment="1" applyProtection="1">
      <alignment horizontal="right"/>
      <protection locked="0"/>
    </xf>
    <xf numFmtId="2" fontId="11" fillId="0" borderId="0" xfId="0" applyNumberFormat="1" applyFont="1"/>
    <xf numFmtId="2" fontId="0" fillId="0" borderId="0" xfId="0" applyNumberFormat="1"/>
    <xf numFmtId="2" fontId="0" fillId="0" borderId="0" xfId="0" applyNumberFormat="1" applyAlignment="1">
      <alignment horizontal="left"/>
    </xf>
    <xf numFmtId="2" fontId="0" fillId="0" borderId="5" xfId="0" applyNumberFormat="1" applyBorder="1"/>
    <xf numFmtId="165" fontId="4" fillId="0" borderId="7" xfId="0" applyNumberFormat="1" applyFont="1" applyBorder="1" applyAlignment="1">
      <alignment horizontal="right"/>
    </xf>
    <xf numFmtId="166" fontId="0" fillId="0" borderId="5" xfId="4" applyFont="1" applyFill="1" applyBorder="1" applyAlignment="1" applyProtection="1"/>
    <xf numFmtId="0" fontId="4" fillId="0" borderId="6" xfId="0" applyFont="1" applyBorder="1" applyAlignment="1">
      <alignment horizontal="right"/>
    </xf>
    <xf numFmtId="2" fontId="4" fillId="0" borderId="7" xfId="0" applyNumberFormat="1" applyFont="1" applyBorder="1" applyAlignment="1">
      <alignment horizontal="right"/>
    </xf>
    <xf numFmtId="165" fontId="0" fillId="0" borderId="8" xfId="0" applyNumberFormat="1" applyBorder="1" applyAlignment="1">
      <alignment horizontal="right"/>
    </xf>
    <xf numFmtId="167" fontId="0" fillId="0" borderId="6" xfId="0" applyNumberFormat="1" applyBorder="1"/>
    <xf numFmtId="167" fontId="0" fillId="2" borderId="7" xfId="0" applyNumberFormat="1" applyFill="1" applyBorder="1" applyProtection="1">
      <protection locked="0"/>
    </xf>
    <xf numFmtId="165" fontId="0" fillId="0" borderId="9" xfId="0" applyNumberFormat="1" applyBorder="1" applyAlignment="1">
      <alignment horizontal="right"/>
    </xf>
    <xf numFmtId="2" fontId="0" fillId="2" borderId="10" xfId="0" applyNumberFormat="1" applyFill="1" applyBorder="1" applyProtection="1">
      <protection locked="0"/>
    </xf>
    <xf numFmtId="2" fontId="0" fillId="2" borderId="9" xfId="0" applyNumberFormat="1" applyFill="1" applyBorder="1" applyAlignment="1" applyProtection="1">
      <alignment horizontal="right"/>
      <protection locked="0"/>
    </xf>
    <xf numFmtId="165" fontId="6" fillId="0" borderId="11" xfId="0" applyNumberFormat="1" applyFont="1" applyBorder="1" applyAlignment="1">
      <alignment horizontal="right"/>
    </xf>
    <xf numFmtId="166" fontId="0" fillId="0" borderId="5" xfId="4" applyFont="1" applyFill="1" applyBorder="1" applyAlignment="1" applyProtection="1">
      <alignment horizontal="right"/>
    </xf>
    <xf numFmtId="168" fontId="0" fillId="0" borderId="0" xfId="0" applyNumberFormat="1"/>
    <xf numFmtId="165" fontId="0" fillId="0" borderId="7" xfId="4" applyNumberFormat="1" applyFont="1" applyFill="1" applyBorder="1" applyAlignment="1" applyProtection="1"/>
    <xf numFmtId="2" fontId="0" fillId="2" borderId="12" xfId="0" applyNumberFormat="1" applyFill="1" applyBorder="1" applyProtection="1">
      <protection locked="0"/>
    </xf>
    <xf numFmtId="2" fontId="0" fillId="0" borderId="3" xfId="0" applyNumberFormat="1" applyBorder="1"/>
    <xf numFmtId="164" fontId="0" fillId="0" borderId="12" xfId="1" applyFont="1" applyFill="1" applyBorder="1" applyAlignment="1" applyProtection="1"/>
    <xf numFmtId="2" fontId="0" fillId="2" borderId="9" xfId="0" applyNumberFormat="1" applyFill="1" applyBorder="1" applyProtection="1">
      <protection locked="0"/>
    </xf>
    <xf numFmtId="2" fontId="0" fillId="0" borderId="11" xfId="0" applyNumberFormat="1" applyBorder="1"/>
    <xf numFmtId="164" fontId="0" fillId="0" borderId="9" xfId="1" applyFont="1" applyFill="1" applyBorder="1" applyAlignment="1" applyProtection="1"/>
    <xf numFmtId="169" fontId="0" fillId="0" borderId="0" xfId="0" applyNumberFormat="1"/>
    <xf numFmtId="2" fontId="0" fillId="0" borderId="6" xfId="0" applyNumberFormat="1" applyBorder="1"/>
    <xf numFmtId="2" fontId="0" fillId="0" borderId="7" xfId="0" applyNumberFormat="1" applyBorder="1"/>
    <xf numFmtId="2" fontId="0" fillId="0" borderId="13" xfId="0" applyNumberFormat="1" applyBorder="1" applyAlignment="1">
      <alignment horizontal="right"/>
    </xf>
    <xf numFmtId="2" fontId="0" fillId="0" borderId="1" xfId="0" applyNumberFormat="1" applyBorder="1"/>
    <xf numFmtId="164" fontId="0" fillId="0" borderId="3" xfId="1" applyFont="1" applyFill="1" applyBorder="1" applyAlignment="1" applyProtection="1"/>
    <xf numFmtId="2" fontId="0" fillId="0" borderId="4" xfId="0" applyNumberFormat="1" applyBorder="1"/>
    <xf numFmtId="2" fontId="0" fillId="2" borderId="8" xfId="0" applyNumberFormat="1" applyFill="1" applyBorder="1" applyProtection="1">
      <protection locked="0"/>
    </xf>
    <xf numFmtId="164" fontId="0" fillId="0" borderId="5" xfId="1" applyFont="1" applyFill="1" applyBorder="1" applyAlignment="1" applyProtection="1"/>
    <xf numFmtId="2" fontId="0" fillId="0" borderId="10" xfId="0" applyNumberFormat="1" applyBorder="1"/>
    <xf numFmtId="164" fontId="0" fillId="0" borderId="11" xfId="1" applyFont="1" applyFill="1" applyBorder="1" applyAlignment="1" applyProtection="1"/>
    <xf numFmtId="2" fontId="0" fillId="0" borderId="14" xfId="0" applyNumberFormat="1" applyBorder="1"/>
    <xf numFmtId="2" fontId="0" fillId="0" borderId="2" xfId="0" applyNumberFormat="1" applyBorder="1"/>
    <xf numFmtId="2" fontId="0" fillId="3" borderId="12" xfId="0" applyNumberFormat="1" applyFill="1" applyBorder="1"/>
    <xf numFmtId="2" fontId="0" fillId="3" borderId="8" xfId="0" applyNumberFormat="1" applyFill="1" applyBorder="1"/>
    <xf numFmtId="170" fontId="0" fillId="0" borderId="7" xfId="0" applyNumberFormat="1" applyBorder="1"/>
    <xf numFmtId="170" fontId="0" fillId="0" borderId="0" xfId="0" applyNumberFormat="1"/>
    <xf numFmtId="171" fontId="0" fillId="0" borderId="0" xfId="0" applyNumberFormat="1"/>
    <xf numFmtId="172" fontId="0" fillId="0" borderId="0" xfId="0" applyNumberFormat="1"/>
    <xf numFmtId="2" fontId="0" fillId="0" borderId="13" xfId="0" applyNumberFormat="1" applyBorder="1"/>
    <xf numFmtId="165" fontId="0" fillId="0" borderId="5" xfId="4" applyNumberFormat="1" applyFont="1" applyFill="1" applyBorder="1" applyAlignment="1" applyProtection="1"/>
    <xf numFmtId="2" fontId="6" fillId="0" borderId="7" xfId="0" applyNumberFormat="1" applyFont="1" applyBorder="1"/>
    <xf numFmtId="0" fontId="6" fillId="0" borderId="0" xfId="0" applyFont="1"/>
    <xf numFmtId="2" fontId="0" fillId="2" borderId="7" xfId="0" applyNumberFormat="1" applyFill="1" applyBorder="1" applyProtection="1">
      <protection locked="0"/>
    </xf>
    <xf numFmtId="165" fontId="0" fillId="0" borderId="13" xfId="4" applyNumberFormat="1" applyFont="1" applyFill="1" applyBorder="1" applyAlignment="1" applyProtection="1"/>
    <xf numFmtId="167" fontId="0" fillId="2" borderId="7" xfId="3" applyFont="1" applyFill="1" applyBorder="1" applyAlignment="1" applyProtection="1">
      <protection locked="0"/>
    </xf>
    <xf numFmtId="165" fontId="13" fillId="0" borderId="7" xfId="4" applyNumberFormat="1" applyFont="1" applyFill="1" applyBorder="1" applyAlignment="1" applyProtection="1"/>
    <xf numFmtId="2" fontId="0" fillId="0" borderId="0" xfId="0" applyNumberFormat="1" applyAlignment="1">
      <alignment horizontal="right"/>
    </xf>
    <xf numFmtId="164" fontId="0" fillId="2" borderId="7" xfId="1" applyFont="1" applyFill="1" applyBorder="1" applyAlignment="1" applyProtection="1">
      <protection locked="0"/>
    </xf>
    <xf numFmtId="164" fontId="0" fillId="2" borderId="9" xfId="1" applyFont="1" applyFill="1" applyBorder="1" applyAlignment="1" applyProtection="1">
      <protection locked="0"/>
    </xf>
    <xf numFmtId="173" fontId="0" fillId="0" borderId="4" xfId="0" applyNumberFormat="1" applyBorder="1"/>
    <xf numFmtId="0" fontId="0" fillId="0" borderId="1" xfId="0" applyBorder="1"/>
    <xf numFmtId="166" fontId="0" fillId="0" borderId="0" xfId="0" applyNumberFormat="1"/>
    <xf numFmtId="0" fontId="0" fillId="0" borderId="10" xfId="0" applyBorder="1"/>
    <xf numFmtId="2" fontId="0" fillId="0" borderId="15" xfId="0" applyNumberFormat="1" applyBorder="1"/>
    <xf numFmtId="164" fontId="0" fillId="0" borderId="7" xfId="1" applyFont="1" applyFill="1" applyBorder="1" applyAlignment="1" applyProtection="1"/>
    <xf numFmtId="172" fontId="0" fillId="0" borderId="0" xfId="4" applyNumberFormat="1" applyFont="1" applyFill="1" applyBorder="1" applyAlignment="1" applyProtection="1"/>
    <xf numFmtId="170" fontId="0" fillId="0" borderId="6" xfId="0" applyNumberFormat="1" applyBorder="1"/>
    <xf numFmtId="2" fontId="0" fillId="0" borderId="12" xfId="0" applyNumberFormat="1" applyBorder="1"/>
    <xf numFmtId="2" fontId="0" fillId="4" borderId="16" xfId="0" applyNumberFormat="1" applyFill="1" applyBorder="1" applyProtection="1">
      <protection locked="0"/>
    </xf>
    <xf numFmtId="174" fontId="0" fillId="0" borderId="0" xfId="0" applyNumberFormat="1"/>
    <xf numFmtId="2" fontId="10" fillId="0" borderId="7" xfId="0" applyNumberFormat="1" applyFont="1" applyBorder="1" applyAlignment="1">
      <alignment horizontal="center"/>
    </xf>
    <xf numFmtId="0" fontId="12" fillId="0" borderId="7" xfId="0" applyFont="1" applyBorder="1" applyAlignment="1">
      <alignment horizontal="center" vertical="center" wrapText="1"/>
    </xf>
    <xf numFmtId="0" fontId="4" fillId="0" borderId="7" xfId="0" applyFont="1" applyBorder="1" applyAlignment="1">
      <alignment horizontal="center"/>
    </xf>
    <xf numFmtId="0" fontId="0" fillId="0" borderId="7" xfId="0" applyBorder="1" applyAlignment="1">
      <alignment horizontal="center" vertical="center"/>
    </xf>
    <xf numFmtId="0" fontId="6" fillId="0" borderId="4" xfId="0" applyFont="1" applyBorder="1" applyAlignment="1">
      <alignment wrapText="1"/>
    </xf>
    <xf numFmtId="0" fontId="0" fillId="0" borderId="0" xfId="0" applyAlignment="1">
      <alignment wrapText="1"/>
    </xf>
    <xf numFmtId="0" fontId="6" fillId="0" borderId="4" xfId="0" applyFont="1" applyBorder="1"/>
    <xf numFmtId="0" fontId="0" fillId="0" borderId="0" xfId="0"/>
    <xf numFmtId="0" fontId="0" fillId="0" borderId="4" xfId="0" applyBorder="1"/>
    <xf numFmtId="172" fontId="0" fillId="0" borderId="17" xfId="4" applyNumberFormat="1" applyFont="1" applyFill="1" applyBorder="1" applyAlignment="1" applyProtection="1"/>
    <xf numFmtId="172" fontId="0" fillId="0" borderId="18" xfId="4" applyNumberFormat="1" applyFont="1" applyFill="1" applyBorder="1" applyAlignment="1" applyProtection="1"/>
    <xf numFmtId="172" fontId="0" fillId="0" borderId="19" xfId="4" applyNumberFormat="1" applyFont="1" applyFill="1" applyBorder="1" applyAlignment="1" applyProtection="1"/>
    <xf numFmtId="173" fontId="0" fillId="5" borderId="1" xfId="0" applyNumberFormat="1" applyFill="1" applyBorder="1" applyProtection="1">
      <protection locked="0"/>
    </xf>
    <xf numFmtId="173" fontId="0" fillId="5" borderId="6" xfId="0" applyNumberFormat="1" applyFill="1" applyBorder="1" applyProtection="1">
      <protection locked="0"/>
    </xf>
  </cellXfs>
  <cellStyles count="5">
    <cellStyle name="Euro" xfId="1" xr:uid="{00000000-0005-0000-0000-000000000000}"/>
    <cellStyle name="Link" xfId="2" builtinId="8"/>
    <cellStyle name="Prozent" xfId="3" builtinId="5"/>
    <cellStyle name="Standard" xfId="0" builtinId="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forsea.de/content-166-tarifloehne.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
  <sheetViews>
    <sheetView tabSelected="1" topLeftCell="A6" zoomScale="115" zoomScaleNormal="115" workbookViewId="0">
      <selection activeCell="C6" sqref="C6"/>
    </sheetView>
  </sheetViews>
  <sheetFormatPr baseColWidth="10" defaultColWidth="11" defaultRowHeight="13.2" x14ac:dyDescent="0.25"/>
  <cols>
    <col min="1" max="1" width="11.21875" customWidth="1"/>
    <col min="2" max="2" width="12.6640625" customWidth="1"/>
    <col min="3" max="3" width="16.5546875" customWidth="1"/>
    <col min="4" max="4" width="8.77734375" customWidth="1"/>
    <col min="5" max="6" width="16.6640625" customWidth="1"/>
    <col min="8" max="8" width="12.77734375" customWidth="1"/>
  </cols>
  <sheetData>
    <row r="1" spans="1:8" s="4" customFormat="1" ht="15.6" x14ac:dyDescent="0.3">
      <c r="A1" s="1" t="s">
        <v>0</v>
      </c>
      <c r="B1" s="2"/>
      <c r="C1" s="2"/>
      <c r="D1" s="2"/>
      <c r="E1" s="2"/>
      <c r="F1" s="3" t="s">
        <v>71</v>
      </c>
    </row>
    <row r="2" spans="1:8" s="8" customFormat="1" ht="15.6" x14ac:dyDescent="0.3">
      <c r="A2" s="5"/>
      <c r="B2" s="6"/>
      <c r="C2" s="6"/>
      <c r="D2" s="6"/>
      <c r="E2" s="6"/>
      <c r="F2" s="7"/>
    </row>
    <row r="3" spans="1:8" s="8" customFormat="1" ht="15.6" x14ac:dyDescent="0.3">
      <c r="A3" s="9" t="s">
        <v>1</v>
      </c>
      <c r="B3" s="6"/>
      <c r="C3" s="6"/>
      <c r="D3" s="6"/>
      <c r="E3" s="6"/>
      <c r="F3" s="7"/>
    </row>
    <row r="4" spans="1:8" s="8" customFormat="1" ht="15.6" x14ac:dyDescent="0.3">
      <c r="A4" s="10" t="s">
        <v>69</v>
      </c>
      <c r="B4" s="6"/>
      <c r="C4" s="6"/>
      <c r="D4" s="6"/>
      <c r="E4" s="6"/>
      <c r="F4" s="7"/>
    </row>
    <row r="5" spans="1:8" s="8" customFormat="1" ht="15.6" x14ac:dyDescent="0.3">
      <c r="A5" s="10" t="s">
        <v>2</v>
      </c>
      <c r="B5" s="6"/>
      <c r="C5" s="6"/>
      <c r="D5" s="6"/>
      <c r="E5" s="6"/>
      <c r="F5" s="7"/>
    </row>
    <row r="6" spans="1:8" s="8" customFormat="1" ht="15.6" x14ac:dyDescent="0.3">
      <c r="A6" s="10" t="s">
        <v>3</v>
      </c>
      <c r="B6" s="11"/>
      <c r="C6" s="12" t="s">
        <v>4</v>
      </c>
      <c r="D6" s="6"/>
      <c r="E6" s="6"/>
      <c r="F6" s="7"/>
    </row>
    <row r="7" spans="1:8" s="8" customFormat="1" ht="15.6" x14ac:dyDescent="0.3">
      <c r="A7" s="10"/>
      <c r="B7" s="6"/>
      <c r="C7" s="6"/>
      <c r="D7" s="6"/>
      <c r="E7" s="6"/>
      <c r="F7" s="7"/>
    </row>
    <row r="8" spans="1:8" s="8" customFormat="1" ht="15.6" x14ac:dyDescent="0.3">
      <c r="A8" s="13" t="s">
        <v>5</v>
      </c>
      <c r="B8" s="6"/>
      <c r="C8" s="6"/>
      <c r="D8" s="6"/>
      <c r="E8" s="6"/>
      <c r="F8" s="7"/>
    </row>
    <row r="9" spans="1:8" x14ac:dyDescent="0.25">
      <c r="A9" s="10"/>
      <c r="C9" s="14"/>
      <c r="F9" s="15"/>
    </row>
    <row r="10" spans="1:8" x14ac:dyDescent="0.25">
      <c r="A10" s="16" t="s">
        <v>6</v>
      </c>
      <c r="B10" s="17">
        <v>15.74</v>
      </c>
      <c r="C10" s="85" t="s">
        <v>70</v>
      </c>
      <c r="D10" s="85"/>
      <c r="E10" s="18" t="s">
        <v>7</v>
      </c>
      <c r="F10" s="19">
        <v>365.25</v>
      </c>
    </row>
    <row r="11" spans="1:8" x14ac:dyDescent="0.25">
      <c r="A11" s="10"/>
      <c r="C11" s="20"/>
      <c r="D11" s="21"/>
      <c r="E11" s="22"/>
      <c r="F11" s="23"/>
    </row>
    <row r="12" spans="1:8" x14ac:dyDescent="0.25">
      <c r="A12" s="86" t="str">
        <f>IF(E15/(C15+D15)&lt;8.5,"Hinweis: Der Mindestlohn wird unterschritten","")</f>
        <v/>
      </c>
      <c r="B12" s="86"/>
      <c r="C12" s="87" t="s">
        <v>8</v>
      </c>
      <c r="D12" s="87"/>
      <c r="E12" s="24" t="s">
        <v>9</v>
      </c>
      <c r="F12" s="25"/>
    </row>
    <row r="13" spans="1:8" x14ac:dyDescent="0.25">
      <c r="A13" s="86"/>
      <c r="B13" s="86"/>
      <c r="C13" s="26" t="s">
        <v>10</v>
      </c>
      <c r="D13" s="27" t="s">
        <v>11</v>
      </c>
      <c r="E13" s="28"/>
      <c r="F13" s="25"/>
    </row>
    <row r="14" spans="1:8" x14ac:dyDescent="0.25">
      <c r="A14" s="86"/>
      <c r="B14" s="86"/>
      <c r="C14" s="29">
        <v>1</v>
      </c>
      <c r="D14" s="30">
        <v>0.5</v>
      </c>
      <c r="E14" s="31"/>
      <c r="F14" s="25"/>
    </row>
    <row r="15" spans="1:8" x14ac:dyDescent="0.25">
      <c r="A15" s="10" t="s">
        <v>12</v>
      </c>
      <c r="B15" s="21"/>
      <c r="C15" s="32">
        <v>16</v>
      </c>
      <c r="D15" s="33">
        <v>8</v>
      </c>
      <c r="E15" s="34">
        <f>B10*(C14*C15+D14*D15)</f>
        <v>314.8</v>
      </c>
      <c r="F15" s="35"/>
      <c r="H15" s="36"/>
    </row>
    <row r="16" spans="1:8" x14ac:dyDescent="0.25">
      <c r="A16" s="10"/>
      <c r="B16" s="21"/>
      <c r="C16" s="21"/>
      <c r="D16" s="21"/>
      <c r="E16" s="21"/>
      <c r="F16" s="25"/>
    </row>
    <row r="17" spans="1:10" x14ac:dyDescent="0.25">
      <c r="A17" s="10" t="s">
        <v>13</v>
      </c>
      <c r="B17" s="21"/>
      <c r="C17" s="21"/>
      <c r="D17" s="21"/>
      <c r="F17" s="37">
        <f>ROUNDUP(E15*F10,2)</f>
        <v>114980.7</v>
      </c>
    </row>
    <row r="18" spans="1:10" x14ac:dyDescent="0.25">
      <c r="A18" s="10"/>
      <c r="B18" s="21"/>
      <c r="C18" s="88" t="s">
        <v>14</v>
      </c>
      <c r="D18" s="38">
        <v>50</v>
      </c>
      <c r="E18" s="39" t="s">
        <v>15</v>
      </c>
      <c r="F18" s="40">
        <f>ROUND(F17/12*D18/100,2)</f>
        <v>4790.8599999999997</v>
      </c>
    </row>
    <row r="19" spans="1:10" x14ac:dyDescent="0.25">
      <c r="A19" s="10"/>
      <c r="B19" s="21"/>
      <c r="C19" s="88"/>
      <c r="D19" s="41">
        <v>50</v>
      </c>
      <c r="E19" s="42" t="s">
        <v>16</v>
      </c>
      <c r="F19" s="43">
        <f>ROUND(F17/12*D19/100,2)</f>
        <v>4790.8599999999997</v>
      </c>
      <c r="H19" s="44"/>
      <c r="I19" s="44"/>
      <c r="J19" s="44"/>
    </row>
    <row r="20" spans="1:10" x14ac:dyDescent="0.25">
      <c r="A20" s="10"/>
      <c r="B20" s="21"/>
      <c r="C20" s="21"/>
      <c r="D20" s="21"/>
      <c r="E20" s="21"/>
      <c r="F20" s="25"/>
    </row>
    <row r="21" spans="1:10" x14ac:dyDescent="0.25">
      <c r="A21" s="10"/>
      <c r="B21" s="21"/>
      <c r="C21" s="45" t="s">
        <v>17</v>
      </c>
      <c r="D21" s="46" t="s">
        <v>18</v>
      </c>
      <c r="E21" s="47" t="s">
        <v>19</v>
      </c>
      <c r="F21" s="25"/>
    </row>
    <row r="22" spans="1:10" x14ac:dyDescent="0.25">
      <c r="A22" s="10" t="s">
        <v>20</v>
      </c>
      <c r="B22" s="21"/>
      <c r="C22" s="48" t="s">
        <v>21</v>
      </c>
      <c r="D22" s="38">
        <v>40</v>
      </c>
      <c r="E22" s="49">
        <f>E15*D22</f>
        <v>12592</v>
      </c>
      <c r="F22" s="25"/>
    </row>
    <row r="23" spans="1:10" x14ac:dyDescent="0.25">
      <c r="A23" s="10"/>
      <c r="B23" s="21"/>
      <c r="C23" s="50" t="s">
        <v>22</v>
      </c>
      <c r="D23" s="51">
        <v>3</v>
      </c>
      <c r="E23" s="52">
        <f>E15*D23</f>
        <v>944.40000000000009</v>
      </c>
      <c r="F23" s="25"/>
    </row>
    <row r="24" spans="1:10" x14ac:dyDescent="0.25">
      <c r="A24" s="10"/>
      <c r="B24" s="21"/>
      <c r="C24" s="50" t="s">
        <v>23</v>
      </c>
      <c r="D24" s="51">
        <v>0</v>
      </c>
      <c r="E24" s="52">
        <f>E15*D24</f>
        <v>0</v>
      </c>
      <c r="F24" s="25"/>
    </row>
    <row r="25" spans="1:10" x14ac:dyDescent="0.25">
      <c r="A25" s="10"/>
      <c r="B25" s="21"/>
      <c r="C25" s="50" t="s">
        <v>24</v>
      </c>
      <c r="D25" s="51">
        <v>12</v>
      </c>
      <c r="E25" s="52">
        <f>E15*D25</f>
        <v>3777.6000000000004</v>
      </c>
      <c r="F25" s="25"/>
    </row>
    <row r="26" spans="1:10" x14ac:dyDescent="0.25">
      <c r="A26" s="10"/>
      <c r="B26" s="21"/>
      <c r="C26" s="53" t="s">
        <v>25</v>
      </c>
      <c r="D26" s="41">
        <v>28</v>
      </c>
      <c r="E26" s="54">
        <f>E15*D26</f>
        <v>8814.4</v>
      </c>
      <c r="F26" s="37">
        <f>E22+E23+E24+E25+E26</f>
        <v>26128.400000000001</v>
      </c>
    </row>
    <row r="27" spans="1:10" ht="6.75" customHeight="1" x14ac:dyDescent="0.25">
      <c r="A27" s="10"/>
      <c r="B27" s="21"/>
      <c r="C27" s="21"/>
      <c r="D27" s="21"/>
      <c r="E27" s="21"/>
      <c r="F27" s="25"/>
    </row>
    <row r="28" spans="1:10" x14ac:dyDescent="0.25">
      <c r="A28" s="10" t="s">
        <v>26</v>
      </c>
      <c r="B28" s="21"/>
      <c r="C28" s="21"/>
      <c r="D28" s="21"/>
      <c r="E28" s="21"/>
      <c r="F28" s="37">
        <f>F17+F26+F18+F19</f>
        <v>150690.81999999998</v>
      </c>
    </row>
    <row r="29" spans="1:10" ht="6.75" customHeight="1" thickBot="1" x14ac:dyDescent="0.3">
      <c r="A29" s="10"/>
      <c r="B29" s="21"/>
      <c r="C29" s="21"/>
      <c r="D29" s="21"/>
      <c r="E29" s="21"/>
      <c r="F29" s="25"/>
    </row>
    <row r="30" spans="1:10" ht="13.8" thickBot="1" x14ac:dyDescent="0.3">
      <c r="A30" s="10" t="s">
        <v>27</v>
      </c>
      <c r="B30" s="21"/>
      <c r="C30" s="45" t="s">
        <v>28</v>
      </c>
      <c r="D30" s="55"/>
      <c r="E30" s="46" t="s">
        <v>29</v>
      </c>
      <c r="F30" s="25"/>
    </row>
    <row r="31" spans="1:10" x14ac:dyDescent="0.25">
      <c r="A31" s="10"/>
      <c r="B31" s="21"/>
      <c r="C31" s="48" t="s">
        <v>30</v>
      </c>
      <c r="D31" s="56"/>
      <c r="E31" s="57">
        <v>14.6</v>
      </c>
      <c r="F31" s="25"/>
    </row>
    <row r="32" spans="1:10" x14ac:dyDescent="0.25">
      <c r="A32" s="10"/>
      <c r="B32" s="21"/>
      <c r="C32" s="50" t="s">
        <v>31</v>
      </c>
      <c r="D32" s="21"/>
      <c r="E32" s="51">
        <v>1.6</v>
      </c>
      <c r="F32" s="25"/>
    </row>
    <row r="33" spans="1:10" x14ac:dyDescent="0.25">
      <c r="A33" s="10"/>
      <c r="B33" s="21"/>
      <c r="C33" s="50" t="s">
        <v>32</v>
      </c>
      <c r="D33" s="21"/>
      <c r="E33" s="58">
        <v>3.4</v>
      </c>
      <c r="F33" s="25"/>
    </row>
    <row r="34" spans="1:10" x14ac:dyDescent="0.25">
      <c r="A34" s="10"/>
      <c r="B34" s="21"/>
      <c r="C34" s="50" t="s">
        <v>33</v>
      </c>
      <c r="D34" s="21"/>
      <c r="E34" s="58">
        <v>18.600000000000001</v>
      </c>
      <c r="F34" s="25"/>
    </row>
    <row r="35" spans="1:10" ht="13.8" thickBot="1" x14ac:dyDescent="0.3">
      <c r="A35" s="10"/>
      <c r="B35" s="21"/>
      <c r="C35" s="50" t="s">
        <v>34</v>
      </c>
      <c r="D35" s="21"/>
      <c r="E35" s="58">
        <v>2.6</v>
      </c>
      <c r="F35" s="25"/>
    </row>
    <row r="36" spans="1:10" ht="13.8" thickBot="1" x14ac:dyDescent="0.3">
      <c r="A36" s="10"/>
      <c r="B36" s="21"/>
      <c r="C36" s="45" t="s">
        <v>35</v>
      </c>
      <c r="D36" s="55"/>
      <c r="E36" s="82">
        <f>SUM(E31:E35)</f>
        <v>40.800000000000004</v>
      </c>
      <c r="F36" s="25"/>
      <c r="H36" s="21"/>
    </row>
    <row r="37" spans="1:10" ht="13.8" thickBot="1" x14ac:dyDescent="0.3">
      <c r="A37" s="10"/>
      <c r="B37" s="21"/>
      <c r="C37" s="45" t="s">
        <v>36</v>
      </c>
      <c r="D37" s="81">
        <f>E36/2</f>
        <v>20.400000000000002</v>
      </c>
      <c r="E37" s="83">
        <v>28</v>
      </c>
      <c r="F37" s="25"/>
      <c r="H37" s="60"/>
    </row>
    <row r="38" spans="1:10" x14ac:dyDescent="0.25">
      <c r="A38" s="10"/>
      <c r="B38" s="21"/>
      <c r="C38" s="50" t="s">
        <v>37</v>
      </c>
      <c r="D38" s="21" t="s">
        <v>38</v>
      </c>
      <c r="E38" s="51">
        <v>4.7</v>
      </c>
      <c r="F38" s="25"/>
      <c r="H38" s="61"/>
    </row>
    <row r="39" spans="1:10" x14ac:dyDescent="0.25">
      <c r="A39" s="10"/>
      <c r="B39" s="21"/>
      <c r="C39" s="50"/>
      <c r="D39" s="21" t="s">
        <v>39</v>
      </c>
      <c r="E39" s="51">
        <v>0.79</v>
      </c>
      <c r="F39" s="25"/>
    </row>
    <row r="40" spans="1:10" x14ac:dyDescent="0.25">
      <c r="A40" s="10"/>
      <c r="B40" s="21"/>
      <c r="C40" s="45" t="s">
        <v>40</v>
      </c>
      <c r="D40" s="55"/>
      <c r="E40" s="59">
        <f>SUM(E37:E39)</f>
        <v>33.49</v>
      </c>
      <c r="F40" s="25"/>
      <c r="I40" s="62"/>
    </row>
    <row r="41" spans="1:10" x14ac:dyDescent="0.25">
      <c r="A41" s="10"/>
      <c r="B41" s="21"/>
      <c r="C41" s="45" t="s">
        <v>41</v>
      </c>
      <c r="D41" s="45"/>
      <c r="E41" s="63"/>
      <c r="F41" s="37">
        <f>ROUNDUP(F28*E40/100,2)</f>
        <v>50466.36</v>
      </c>
    </row>
    <row r="42" spans="1:10" ht="18.75" customHeight="1" thickBot="1" x14ac:dyDescent="0.3">
      <c r="A42" s="10" t="s">
        <v>42</v>
      </c>
      <c r="B42" s="21"/>
      <c r="C42" s="21"/>
      <c r="D42" s="21"/>
      <c r="E42" s="21"/>
      <c r="F42" s="64"/>
    </row>
    <row r="43" spans="1:10" ht="13.8" thickBot="1" x14ac:dyDescent="0.3">
      <c r="A43" s="10"/>
      <c r="B43" s="21"/>
      <c r="C43" s="46" t="s">
        <v>8</v>
      </c>
      <c r="D43" s="65" t="s">
        <v>43</v>
      </c>
      <c r="E43" s="82" t="s">
        <v>44</v>
      </c>
      <c r="F43" s="64"/>
      <c r="I43" s="66"/>
    </row>
    <row r="44" spans="1:10" ht="13.8" thickBot="1" x14ac:dyDescent="0.3">
      <c r="A44" s="10" t="s">
        <v>45</v>
      </c>
      <c r="B44" s="21" t="s">
        <v>10</v>
      </c>
      <c r="C44" s="38">
        <v>7</v>
      </c>
      <c r="D44" s="97">
        <v>0.25</v>
      </c>
      <c r="E44" s="94">
        <f>ROUND(C44*F10*B10*D44,2)</f>
        <v>10060.81</v>
      </c>
      <c r="F44" s="64"/>
    </row>
    <row r="45" spans="1:10" ht="13.8" thickBot="1" x14ac:dyDescent="0.3">
      <c r="A45" s="10" t="s">
        <v>45</v>
      </c>
      <c r="B45" s="21" t="s">
        <v>11</v>
      </c>
      <c r="C45" s="38">
        <v>7</v>
      </c>
      <c r="D45" s="97">
        <v>0.25</v>
      </c>
      <c r="E45" s="95">
        <f>ROUND(C45*F10*B10*D45*D14,2)</f>
        <v>5030.41</v>
      </c>
      <c r="F45" s="64"/>
    </row>
    <row r="46" spans="1:10" ht="13.8" thickBot="1" x14ac:dyDescent="0.3">
      <c r="A46" s="10" t="s">
        <v>46</v>
      </c>
      <c r="B46" s="21" t="s">
        <v>10</v>
      </c>
      <c r="C46" s="38">
        <v>16</v>
      </c>
      <c r="D46" s="97">
        <v>0.5</v>
      </c>
      <c r="E46" s="95">
        <f>ROUND(C46*F10*B10*D46/7,2)</f>
        <v>6570.33</v>
      </c>
      <c r="F46" s="64"/>
      <c r="J46" s="62"/>
    </row>
    <row r="47" spans="1:10" ht="13.8" thickBot="1" x14ac:dyDescent="0.3">
      <c r="A47" s="10" t="s">
        <v>46</v>
      </c>
      <c r="B47" s="21" t="s">
        <v>11</v>
      </c>
      <c r="C47" s="67">
        <v>8</v>
      </c>
      <c r="D47" s="98">
        <v>0.5</v>
      </c>
      <c r="E47" s="95">
        <f>ROUND(C47*F10*B10*D47/7,2)</f>
        <v>3285.16</v>
      </c>
      <c r="F47" s="64"/>
    </row>
    <row r="48" spans="1:10" ht="13.8" thickBot="1" x14ac:dyDescent="0.3">
      <c r="A48" s="10" t="s">
        <v>72</v>
      </c>
      <c r="B48" s="21" t="s">
        <v>10</v>
      </c>
      <c r="C48" s="38">
        <f>C15</f>
        <v>16</v>
      </c>
      <c r="D48" s="97">
        <v>1</v>
      </c>
      <c r="E48" s="95">
        <f>B10*C15*D25</f>
        <v>3022.08</v>
      </c>
      <c r="F48" s="64"/>
      <c r="J48" s="62"/>
    </row>
    <row r="49" spans="1:8" x14ac:dyDescent="0.25">
      <c r="A49" s="10" t="s">
        <v>72</v>
      </c>
      <c r="B49" s="21" t="s">
        <v>11</v>
      </c>
      <c r="C49" s="67">
        <f>D15</f>
        <v>8</v>
      </c>
      <c r="D49" s="98">
        <v>1</v>
      </c>
      <c r="E49" s="96">
        <f>C49*B10*D14*D25</f>
        <v>755.52</v>
      </c>
      <c r="F49" s="68">
        <f>SUM(E44:E49)</f>
        <v>28724.31</v>
      </c>
    </row>
    <row r="50" spans="1:8" ht="13.8" thickBot="1" x14ac:dyDescent="0.3">
      <c r="A50" s="10"/>
      <c r="B50" s="21"/>
      <c r="C50" s="21"/>
      <c r="D50" s="21"/>
      <c r="E50" s="21"/>
      <c r="F50" s="25"/>
    </row>
    <row r="51" spans="1:8" ht="13.8" thickBot="1" x14ac:dyDescent="0.3">
      <c r="A51" s="91" t="s">
        <v>66</v>
      </c>
      <c r="B51" s="92"/>
      <c r="C51" s="92"/>
      <c r="D51" s="21"/>
      <c r="E51" s="69">
        <v>0.7</v>
      </c>
      <c r="F51" s="70">
        <f>ROUND(-E22*E51,2)</f>
        <v>-8814.4</v>
      </c>
    </row>
    <row r="52" spans="1:8" ht="13.8" thickBot="1" x14ac:dyDescent="0.3">
      <c r="A52" s="93" t="s">
        <v>47</v>
      </c>
      <c r="B52" s="92"/>
      <c r="C52" s="92"/>
      <c r="D52" s="71" t="s">
        <v>48</v>
      </c>
      <c r="E52" s="72">
        <f>(F49+F28)/1000*13.77</f>
        <v>2470.5463400999997</v>
      </c>
      <c r="F52" s="64"/>
    </row>
    <row r="53" spans="1:8" ht="45.6" customHeight="1" thickBot="1" x14ac:dyDescent="0.3">
      <c r="A53" s="89" t="s">
        <v>67</v>
      </c>
      <c r="B53" s="90"/>
      <c r="C53" s="90"/>
      <c r="D53" s="71" t="s">
        <v>48</v>
      </c>
      <c r="E53" s="73">
        <v>3180</v>
      </c>
      <c r="F53" s="64"/>
      <c r="H53" s="84"/>
    </row>
    <row r="54" spans="1:8" ht="13.8" thickBot="1" x14ac:dyDescent="0.3">
      <c r="A54" s="10" t="s">
        <v>49</v>
      </c>
      <c r="B54" s="21"/>
      <c r="C54" s="21"/>
      <c r="D54" s="71" t="s">
        <v>48</v>
      </c>
      <c r="E54" s="73">
        <v>600</v>
      </c>
      <c r="F54" s="64"/>
    </row>
    <row r="55" spans="1:8" ht="16.2" customHeight="1" x14ac:dyDescent="0.25">
      <c r="A55" s="10" t="s">
        <v>50</v>
      </c>
      <c r="B55" s="21"/>
      <c r="C55" s="21"/>
      <c r="D55" s="71" t="s">
        <v>48</v>
      </c>
      <c r="E55" s="73">
        <v>1500</v>
      </c>
      <c r="F55" s="64"/>
    </row>
    <row r="56" spans="1:8" ht="24.6" customHeight="1" x14ac:dyDescent="0.25">
      <c r="A56" s="89" t="s">
        <v>68</v>
      </c>
      <c r="B56" s="89"/>
      <c r="C56" s="89"/>
      <c r="D56" s="71" t="s">
        <v>48</v>
      </c>
      <c r="E56" s="73">
        <v>1000</v>
      </c>
      <c r="F56" s="64"/>
    </row>
    <row r="57" spans="1:8" x14ac:dyDescent="0.25">
      <c r="A57" s="74" t="s">
        <v>51</v>
      </c>
      <c r="B57" s="21"/>
      <c r="C57" s="21"/>
      <c r="D57" s="71" t="s">
        <v>48</v>
      </c>
      <c r="E57" s="73"/>
      <c r="F57" s="37">
        <f>SUM(E52:E57)</f>
        <v>8750.5463400999997</v>
      </c>
    </row>
    <row r="58" spans="1:8" x14ac:dyDescent="0.25">
      <c r="A58" s="10"/>
      <c r="B58" s="21"/>
      <c r="C58" s="21"/>
      <c r="D58" s="21"/>
      <c r="E58" s="21"/>
      <c r="F58" s="23"/>
    </row>
    <row r="59" spans="1:8" x14ac:dyDescent="0.25">
      <c r="A59" s="75" t="s">
        <v>52</v>
      </c>
      <c r="B59" s="56"/>
      <c r="C59" s="56" t="s">
        <v>53</v>
      </c>
      <c r="D59" s="56"/>
      <c r="E59" s="56"/>
      <c r="F59" s="37">
        <f>F28+F41+F49+F51+F57</f>
        <v>229817.6363401</v>
      </c>
      <c r="H59" s="76"/>
    </row>
    <row r="60" spans="1:8" x14ac:dyDescent="0.25">
      <c r="A60" s="10"/>
      <c r="B60" s="21"/>
      <c r="C60" s="21" t="s">
        <v>54</v>
      </c>
      <c r="D60" s="21"/>
      <c r="E60" s="21"/>
      <c r="F60" s="37">
        <f>ROUND(F59/12,2)</f>
        <v>19151.47</v>
      </c>
    </row>
    <row r="61" spans="1:8" x14ac:dyDescent="0.25">
      <c r="A61" s="77"/>
      <c r="B61" s="78"/>
      <c r="C61" s="78" t="s">
        <v>55</v>
      </c>
      <c r="D61" s="78"/>
      <c r="E61" s="78"/>
      <c r="F61" s="79">
        <f>ROUNDUP(F59/F10/(C15+D15),2)</f>
        <v>26.220000000000002</v>
      </c>
      <c r="H61" s="36"/>
    </row>
  </sheetData>
  <sheetProtection sheet="1" selectLockedCells="1"/>
  <mergeCells count="8">
    <mergeCell ref="C10:D10"/>
    <mergeCell ref="A12:B14"/>
    <mergeCell ref="C12:D12"/>
    <mergeCell ref="C18:C19"/>
    <mergeCell ref="A56:C56"/>
    <mergeCell ref="A53:C53"/>
    <mergeCell ref="A51:C51"/>
    <mergeCell ref="A52:C52"/>
  </mergeCells>
  <hyperlinks>
    <hyperlink ref="C6" r:id="rId1" xr:uid="{00000000-0004-0000-0000-000000000000}"/>
  </hyperlinks>
  <printOptions horizontalCentered="1" verticalCentered="1"/>
  <pageMargins left="0.59055118110236227" right="0.59055118110236227" top="0.39370078740157483" bottom="0.51181102362204722" header="0.51181102362204722" footer="0.51181102362204722"/>
  <pageSetup paperSize="9" scale="85" firstPageNumber="0" orientation="portrait" horizontalDpi="300" verticalDpi="300" r:id="rId2"/>
  <headerFooter alignWithMargins="0">
    <oddFooter>&amp;L&amp;8Die Vorlage für diese Kalkulation wurde erstellt vom bundesweiten, verbandsübergreifenden Forum selbstbestimmter Assistenz behinderter Menschen e.V. mit Sitz in Berlin. http://www.forsea.de</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workbookViewId="0"/>
  </sheetViews>
  <sheetFormatPr baseColWidth="10" defaultColWidth="11" defaultRowHeight="13.2" x14ac:dyDescent="0.25"/>
  <sheetData>
    <row r="1" spans="1:8" x14ac:dyDescent="0.25">
      <c r="B1" t="s">
        <v>56</v>
      </c>
      <c r="C1" t="s">
        <v>57</v>
      </c>
      <c r="D1" t="s">
        <v>58</v>
      </c>
      <c r="F1" t="s">
        <v>59</v>
      </c>
      <c r="G1" t="s">
        <v>60</v>
      </c>
      <c r="H1" t="s">
        <v>61</v>
      </c>
    </row>
    <row r="2" spans="1:8" x14ac:dyDescent="0.25">
      <c r="A2" t="s">
        <v>62</v>
      </c>
      <c r="B2">
        <v>15.5</v>
      </c>
      <c r="C2">
        <f>(B2-0.9)/2+0.9</f>
        <v>8.1999999999999993</v>
      </c>
      <c r="D2">
        <f>B2-C2</f>
        <v>7.3000000000000007</v>
      </c>
      <c r="F2">
        <v>1000</v>
      </c>
      <c r="G2" s="80">
        <f t="shared" ref="G2:H5" si="0">$F$2*C2/100</f>
        <v>82</v>
      </c>
      <c r="H2" s="80">
        <f t="shared" si="0"/>
        <v>73.000000000000014</v>
      </c>
    </row>
    <row r="3" spans="1:8" x14ac:dyDescent="0.25">
      <c r="A3" t="s">
        <v>63</v>
      </c>
      <c r="B3">
        <v>2.0499999999999998</v>
      </c>
      <c r="C3">
        <f>B3/2</f>
        <v>1.0249999999999999</v>
      </c>
      <c r="D3">
        <f>B3-C3</f>
        <v>1.0249999999999999</v>
      </c>
      <c r="G3" s="80">
        <f t="shared" si="0"/>
        <v>10.25</v>
      </c>
      <c r="H3" s="80">
        <f t="shared" si="0"/>
        <v>10.25</v>
      </c>
    </row>
    <row r="4" spans="1:8" x14ac:dyDescent="0.25">
      <c r="A4" t="s">
        <v>64</v>
      </c>
      <c r="B4">
        <v>18.899999999999999</v>
      </c>
      <c r="C4">
        <v>9.4499999999999993</v>
      </c>
      <c r="D4">
        <f>B4-C4</f>
        <v>9.4499999999999993</v>
      </c>
      <c r="G4" s="80">
        <f t="shared" si="0"/>
        <v>94.5</v>
      </c>
      <c r="H4" s="80">
        <f t="shared" si="0"/>
        <v>94.5</v>
      </c>
    </row>
    <row r="5" spans="1:8" x14ac:dyDescent="0.25">
      <c r="A5" t="s">
        <v>65</v>
      </c>
      <c r="B5">
        <v>3</v>
      </c>
      <c r="C5">
        <f>B5/2</f>
        <v>1.5</v>
      </c>
      <c r="D5">
        <f>B5-C5</f>
        <v>1.5</v>
      </c>
      <c r="G5" s="80">
        <f t="shared" si="0"/>
        <v>15</v>
      </c>
      <c r="H5" s="80">
        <f t="shared" si="0"/>
        <v>15</v>
      </c>
    </row>
    <row r="6" spans="1:8" x14ac:dyDescent="0.25">
      <c r="C6">
        <f t="shared" ref="C6:H6" si="1">SUM(C2:C5)</f>
        <v>20.174999999999997</v>
      </c>
      <c r="D6">
        <f t="shared" si="1"/>
        <v>19.274999999999999</v>
      </c>
      <c r="E6">
        <f t="shared" si="1"/>
        <v>0</v>
      </c>
      <c r="F6">
        <f t="shared" si="1"/>
        <v>1000</v>
      </c>
      <c r="G6" s="80">
        <f t="shared" si="1"/>
        <v>201.75</v>
      </c>
      <c r="H6" s="80">
        <f t="shared" si="1"/>
        <v>192.75</v>
      </c>
    </row>
  </sheetData>
  <sheetProtection selectLockedCells="1" selectUnlockedCells="1"/>
  <pageMargins left="0.7" right="0.7"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Kalkulation</vt:lpstr>
      <vt:lpstr>SV</vt:lpstr>
      <vt:lpstr>Kalkulation!Druckbereich</vt:lpstr>
      <vt:lpstr>Kalkulation!Excel_BuiltIn_Print_Area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dc:creator>
  <cp:lastModifiedBy>Gerhard</cp:lastModifiedBy>
  <cp:lastPrinted>2023-07-18T07:45:55Z</cp:lastPrinted>
  <dcterms:created xsi:type="dcterms:W3CDTF">2021-02-13T07:42:30Z</dcterms:created>
  <dcterms:modified xsi:type="dcterms:W3CDTF">2023-07-18T07:54:02Z</dcterms:modified>
</cp:coreProperties>
</file>